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6380" windowHeight="7590" tabRatio="930" activeTab="0"/>
  </bookViews>
  <sheets>
    <sheet name="Arkusz1" sheetId="1" r:id="rId1"/>
    <sheet name="Skorodowane" sheetId="2" r:id="rId2"/>
    <sheet name="Stare" sheetId="3" r:id="rId3"/>
  </sheets>
  <definedNames>
    <definedName name="_xlnm._FilterDatabase" localSheetId="0" hidden="1">'Arkusz1'!$A$1:$H$1</definedName>
    <definedName name="_xlnm._FilterDatabase" localSheetId="1" hidden="1">'Skorodowane'!$A$1:$F$1</definedName>
    <definedName name="_xlnm._FilterDatabase" localSheetId="2" hidden="1">'Stare'!$A$1:$F$1</definedName>
    <definedName name="Excel_BuiltIn__FilterDatabase" localSheetId="0">'Arkusz1'!$B$1:$H$82</definedName>
  </definedNames>
  <calcPr fullCalcOnLoad="1"/>
</workbook>
</file>

<file path=xl/sharedStrings.xml><?xml version="1.0" encoding="utf-8"?>
<sst xmlns="http://schemas.openxmlformats.org/spreadsheetml/2006/main" count="242" uniqueCount="49">
  <si>
    <t>Wymiar</t>
  </si>
  <si>
    <t>Gat.</t>
  </si>
  <si>
    <t>Przychód</t>
  </si>
  <si>
    <t>Rozchód</t>
  </si>
  <si>
    <t>Uwaga</t>
  </si>
  <si>
    <t>13CrMo4-5</t>
  </si>
  <si>
    <t>12 m</t>
  </si>
  <si>
    <t>St37.0</t>
  </si>
  <si>
    <t>18G2A</t>
  </si>
  <si>
    <t>4,4 m</t>
  </si>
  <si>
    <t>16Mo3</t>
  </si>
  <si>
    <t>C45</t>
  </si>
  <si>
    <t>5,4 m</t>
  </si>
  <si>
    <t>St44.0</t>
  </si>
  <si>
    <t>26Mn5</t>
  </si>
  <si>
    <t>4,2 m</t>
  </si>
  <si>
    <t>P235TR2</t>
  </si>
  <si>
    <t>16MnCr5</t>
  </si>
  <si>
    <t>C15</t>
  </si>
  <si>
    <t>4,3 m</t>
  </si>
  <si>
    <t>St52.0</t>
  </si>
  <si>
    <t>10,7 m</t>
  </si>
  <si>
    <t>4,7 m</t>
  </si>
  <si>
    <t>6 m</t>
  </si>
  <si>
    <t>4,6 m</t>
  </si>
  <si>
    <t>S355J2H</t>
  </si>
  <si>
    <t>12,1 m</t>
  </si>
  <si>
    <t>11,2 m</t>
  </si>
  <si>
    <t>10,2 m</t>
  </si>
  <si>
    <t>11,5 m</t>
  </si>
  <si>
    <t>10,1 m</t>
  </si>
  <si>
    <t>10,25 m</t>
  </si>
  <si>
    <t>12,7 m</t>
  </si>
  <si>
    <t>41Cr4</t>
  </si>
  <si>
    <t>5,0 m</t>
  </si>
  <si>
    <t>4,5 m</t>
  </si>
  <si>
    <t>11,8 m</t>
  </si>
  <si>
    <t>7,5 m</t>
  </si>
  <si>
    <t>DD11</t>
  </si>
  <si>
    <t>(zgrzewane)</t>
  </si>
  <si>
    <t>15HM</t>
  </si>
  <si>
    <t>5,6 m</t>
  </si>
  <si>
    <t>8 m</t>
  </si>
  <si>
    <t>6,3 m</t>
  </si>
  <si>
    <t>Długość</t>
  </si>
  <si>
    <t>Zapas kg</t>
  </si>
  <si>
    <t>Lp</t>
  </si>
  <si>
    <t>Gr. Śc.</t>
  </si>
  <si>
    <t>Zapas (kg)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</si>
</sst>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/yyyy"/>
  </numFmts>
  <fonts count="3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70" zoomScaleNormal="70" zoomScalePageLayoutView="0" workbookViewId="0" topLeftCell="A1">
      <selection activeCell="L7" sqref="L7"/>
    </sheetView>
  </sheetViews>
  <sheetFormatPr defaultColWidth="9.140625" defaultRowHeight="12.75"/>
  <cols>
    <col min="1" max="1" width="7.8515625" style="5" customWidth="1"/>
    <col min="2" max="2" width="10.8515625" style="7" customWidth="1"/>
    <col min="3" max="3" width="11.8515625" style="8" customWidth="1"/>
    <col min="4" max="4" width="15.7109375" style="9" customWidth="1"/>
    <col min="5" max="5" width="0.13671875" style="5" customWidth="1"/>
    <col min="6" max="6" width="10.140625" style="5" hidden="1" customWidth="1"/>
    <col min="7" max="7" width="17.57421875" style="26" customWidth="1"/>
    <col min="8" max="8" width="14.00390625" style="29" customWidth="1"/>
    <col min="9" max="16384" width="9.140625" style="5" customWidth="1"/>
  </cols>
  <sheetData>
    <row r="1" spans="1:8" s="6" customFormat="1" ht="15">
      <c r="A1" s="31" t="s">
        <v>46</v>
      </c>
      <c r="B1" s="33" t="s">
        <v>0</v>
      </c>
      <c r="C1" s="33" t="s">
        <v>47</v>
      </c>
      <c r="D1" s="31" t="s">
        <v>1</v>
      </c>
      <c r="E1" s="31" t="s">
        <v>2</v>
      </c>
      <c r="F1" s="31" t="s">
        <v>3</v>
      </c>
      <c r="G1" s="32" t="s">
        <v>45</v>
      </c>
      <c r="H1" s="31" t="s">
        <v>44</v>
      </c>
    </row>
    <row r="2" spans="1:8" ht="15">
      <c r="A2" s="10">
        <v>1</v>
      </c>
      <c r="B2" s="11">
        <v>21.3</v>
      </c>
      <c r="C2" s="12">
        <v>2.3</v>
      </c>
      <c r="D2" s="13" t="s">
        <v>5</v>
      </c>
      <c r="E2" s="14">
        <v>2720</v>
      </c>
      <c r="F2" s="15">
        <f>(200)+(510)+(740)</f>
        <v>1450</v>
      </c>
      <c r="G2" s="23">
        <f aca="true" t="shared" si="0" ref="G2:G18">E2-F2</f>
        <v>1270</v>
      </c>
      <c r="H2" s="28" t="s">
        <v>6</v>
      </c>
    </row>
    <row r="3" spans="1:8" ht="15">
      <c r="A3" s="17">
        <v>2</v>
      </c>
      <c r="B3" s="11">
        <v>21.3</v>
      </c>
      <c r="C3" s="12">
        <v>2.3</v>
      </c>
      <c r="D3" s="13" t="s">
        <v>16</v>
      </c>
      <c r="E3" s="14">
        <v>2440</v>
      </c>
      <c r="F3" s="15">
        <f>(790)+(260+890)</f>
        <v>1940</v>
      </c>
      <c r="G3" s="24">
        <f t="shared" si="0"/>
        <v>500</v>
      </c>
      <c r="H3" s="28" t="s">
        <v>6</v>
      </c>
    </row>
    <row r="4" spans="1:8" ht="15">
      <c r="A4" s="10">
        <v>3</v>
      </c>
      <c r="B4" s="11">
        <v>21.3</v>
      </c>
      <c r="C4" s="12">
        <v>2.6</v>
      </c>
      <c r="D4" s="13" t="s">
        <v>16</v>
      </c>
      <c r="E4" s="14">
        <f>(2100+2280)</f>
        <v>4380</v>
      </c>
      <c r="F4" s="15">
        <f>(2470)+(880)</f>
        <v>3350</v>
      </c>
      <c r="G4" s="24">
        <f t="shared" si="0"/>
        <v>1030</v>
      </c>
      <c r="H4" s="28" t="s">
        <v>6</v>
      </c>
    </row>
    <row r="5" spans="1:8" ht="15">
      <c r="A5" s="17">
        <v>4</v>
      </c>
      <c r="B5" s="11">
        <v>21.3</v>
      </c>
      <c r="C5" s="12">
        <v>3.6</v>
      </c>
      <c r="D5" s="13" t="s">
        <v>8</v>
      </c>
      <c r="E5" s="14">
        <v>5310</v>
      </c>
      <c r="F5" s="15">
        <f>(470)+(1100)+(580)+(1830+340)</f>
        <v>4320</v>
      </c>
      <c r="G5" s="23">
        <f t="shared" si="0"/>
        <v>990</v>
      </c>
      <c r="H5" s="28" t="s">
        <v>6</v>
      </c>
    </row>
    <row r="6" spans="1:8" ht="15">
      <c r="A6" s="10">
        <v>5</v>
      </c>
      <c r="B6" s="11">
        <v>25</v>
      </c>
      <c r="C6" s="12">
        <v>3.2</v>
      </c>
      <c r="D6" s="13" t="s">
        <v>5</v>
      </c>
      <c r="E6" s="14">
        <v>6470</v>
      </c>
      <c r="F6" s="15">
        <f>(6030)</f>
        <v>6030</v>
      </c>
      <c r="G6" s="23">
        <f t="shared" si="0"/>
        <v>440</v>
      </c>
      <c r="H6" s="28" t="s">
        <v>9</v>
      </c>
    </row>
    <row r="7" spans="1:8" ht="15">
      <c r="A7" s="17">
        <v>6</v>
      </c>
      <c r="B7" s="11">
        <v>25</v>
      </c>
      <c r="C7" s="12">
        <v>3.2</v>
      </c>
      <c r="D7" s="13" t="s">
        <v>10</v>
      </c>
      <c r="E7" s="14">
        <v>3320</v>
      </c>
      <c r="F7" s="15">
        <f>(950)</f>
        <v>950</v>
      </c>
      <c r="G7" s="23">
        <f t="shared" si="0"/>
        <v>2370</v>
      </c>
      <c r="H7" s="28" t="s">
        <v>6</v>
      </c>
    </row>
    <row r="8" spans="1:8" ht="15">
      <c r="A8" s="10">
        <v>7</v>
      </c>
      <c r="B8" s="11">
        <v>25</v>
      </c>
      <c r="C8" s="12">
        <v>3.6</v>
      </c>
      <c r="D8" s="13" t="s">
        <v>8</v>
      </c>
      <c r="E8" s="14">
        <v>3000</v>
      </c>
      <c r="F8" s="15">
        <f>(410+780)</f>
        <v>1190</v>
      </c>
      <c r="G8" s="24">
        <f t="shared" si="0"/>
        <v>1810</v>
      </c>
      <c r="H8" s="28" t="s">
        <v>6</v>
      </c>
    </row>
    <row r="9" spans="1:8" ht="15">
      <c r="A9" s="17">
        <v>8</v>
      </c>
      <c r="B9" s="11">
        <v>25</v>
      </c>
      <c r="C9" s="12">
        <v>4.5</v>
      </c>
      <c r="D9" s="13" t="s">
        <v>8</v>
      </c>
      <c r="E9" s="14">
        <v>2980</v>
      </c>
      <c r="F9" s="15">
        <f>(1380)+(550)+(270+380)</f>
        <v>2580</v>
      </c>
      <c r="G9" s="23">
        <f t="shared" si="0"/>
        <v>400</v>
      </c>
      <c r="H9" s="28" t="s">
        <v>6</v>
      </c>
    </row>
    <row r="10" spans="1:8" ht="15">
      <c r="A10" s="10">
        <v>9</v>
      </c>
      <c r="B10" s="11">
        <v>25</v>
      </c>
      <c r="C10" s="12">
        <v>4.5</v>
      </c>
      <c r="D10" s="13" t="s">
        <v>7</v>
      </c>
      <c r="E10" s="14">
        <v>3300</v>
      </c>
      <c r="F10" s="15">
        <f>(610+440+1610)</f>
        <v>2660</v>
      </c>
      <c r="G10" s="24">
        <f t="shared" si="0"/>
        <v>640</v>
      </c>
      <c r="H10" s="28" t="s">
        <v>6</v>
      </c>
    </row>
    <row r="11" spans="1:8" ht="15">
      <c r="A11" s="17">
        <v>10</v>
      </c>
      <c r="B11" s="11">
        <v>25</v>
      </c>
      <c r="C11" s="12">
        <v>5</v>
      </c>
      <c r="D11" s="13" t="s">
        <v>16</v>
      </c>
      <c r="E11" s="14">
        <v>1650</v>
      </c>
      <c r="F11" s="15">
        <f>(780)</f>
        <v>780</v>
      </c>
      <c r="G11" s="24">
        <f t="shared" si="0"/>
        <v>870</v>
      </c>
      <c r="H11" s="28" t="s">
        <v>6</v>
      </c>
    </row>
    <row r="12" spans="1:8" ht="15">
      <c r="A12" s="10">
        <v>11</v>
      </c>
      <c r="B12" s="18">
        <v>26.9</v>
      </c>
      <c r="C12" s="19">
        <v>2.3</v>
      </c>
      <c r="D12" s="13" t="s">
        <v>8</v>
      </c>
      <c r="E12" s="14">
        <v>8650</v>
      </c>
      <c r="F12" s="17">
        <f>(5310)+(590)+(910)+(170)</f>
        <v>6980</v>
      </c>
      <c r="G12" s="24">
        <f t="shared" si="0"/>
        <v>1670</v>
      </c>
      <c r="H12" s="27" t="s">
        <v>6</v>
      </c>
    </row>
    <row r="13" spans="1:8" ht="15">
      <c r="A13" s="17">
        <v>12</v>
      </c>
      <c r="B13" s="11">
        <v>26.9</v>
      </c>
      <c r="C13" s="12">
        <v>2.3</v>
      </c>
      <c r="D13" s="13" t="s">
        <v>11</v>
      </c>
      <c r="E13" s="16">
        <v>2060</v>
      </c>
      <c r="F13" s="16">
        <f>(1582)</f>
        <v>1582</v>
      </c>
      <c r="G13" s="23">
        <f t="shared" si="0"/>
        <v>478</v>
      </c>
      <c r="H13" s="28" t="s">
        <v>12</v>
      </c>
    </row>
    <row r="14" spans="1:8" ht="15">
      <c r="A14" s="10">
        <v>13</v>
      </c>
      <c r="B14" s="11">
        <v>26.9</v>
      </c>
      <c r="C14" s="12">
        <v>4.5</v>
      </c>
      <c r="D14" s="13" t="s">
        <v>14</v>
      </c>
      <c r="E14" s="14">
        <v>130</v>
      </c>
      <c r="F14" s="15"/>
      <c r="G14" s="23">
        <f t="shared" si="0"/>
        <v>130</v>
      </c>
      <c r="H14" s="28" t="s">
        <v>15</v>
      </c>
    </row>
    <row r="15" spans="1:8" ht="15">
      <c r="A15" s="17">
        <v>14</v>
      </c>
      <c r="B15" s="20">
        <v>26.9</v>
      </c>
      <c r="C15" s="21">
        <v>5.6</v>
      </c>
      <c r="D15" s="13" t="s">
        <v>7</v>
      </c>
      <c r="E15" s="22">
        <v>5650</v>
      </c>
      <c r="F15" s="17">
        <f>(490)+(210)+(520)+(670+695+875)+(1600)</f>
        <v>5060</v>
      </c>
      <c r="G15" s="24">
        <f t="shared" si="0"/>
        <v>590</v>
      </c>
      <c r="H15" s="27" t="s">
        <v>6</v>
      </c>
    </row>
    <row r="16" spans="1:8" ht="15">
      <c r="A16" s="10">
        <v>15</v>
      </c>
      <c r="B16" s="11">
        <v>31.8</v>
      </c>
      <c r="C16" s="12">
        <v>2.6</v>
      </c>
      <c r="D16" s="13" t="s">
        <v>8</v>
      </c>
      <c r="E16" s="14">
        <f>(1170)+(640)</f>
        <v>1810</v>
      </c>
      <c r="F16" s="15">
        <f>(1170)</f>
        <v>1170</v>
      </c>
      <c r="G16" s="24">
        <f t="shared" si="0"/>
        <v>640</v>
      </c>
      <c r="H16" s="28" t="s">
        <v>37</v>
      </c>
    </row>
    <row r="17" spans="1:8" ht="15">
      <c r="A17" s="17">
        <v>16</v>
      </c>
      <c r="B17" s="11">
        <v>31.8</v>
      </c>
      <c r="C17" s="12">
        <v>3.2</v>
      </c>
      <c r="D17" s="13" t="s">
        <v>13</v>
      </c>
      <c r="E17" s="14">
        <f>(3837)+(1930)+(1920)</f>
        <v>7687</v>
      </c>
      <c r="F17" s="15">
        <f>(931)+(1330)+(3096)+(1130)</f>
        <v>6487</v>
      </c>
      <c r="G17" s="24">
        <f t="shared" si="0"/>
        <v>1200</v>
      </c>
      <c r="H17" s="28" t="s">
        <v>6</v>
      </c>
    </row>
    <row r="18" spans="1:8" ht="15">
      <c r="A18" s="10">
        <v>17</v>
      </c>
      <c r="B18" s="11">
        <v>31.8</v>
      </c>
      <c r="C18" s="12">
        <v>3.2</v>
      </c>
      <c r="D18" s="13" t="s">
        <v>13</v>
      </c>
      <c r="E18" s="14">
        <v>3320</v>
      </c>
      <c r="F18" s="15">
        <f>(1264)</f>
        <v>1264</v>
      </c>
      <c r="G18" s="24">
        <f t="shared" si="0"/>
        <v>2056</v>
      </c>
      <c r="H18" s="28" t="s">
        <v>35</v>
      </c>
    </row>
    <row r="19" spans="1:8" ht="15">
      <c r="A19" s="17">
        <v>18</v>
      </c>
      <c r="B19" s="11">
        <v>31.8</v>
      </c>
      <c r="C19" s="12">
        <v>3.6</v>
      </c>
      <c r="D19" s="13" t="s">
        <v>18</v>
      </c>
      <c r="E19" s="14">
        <v>2210</v>
      </c>
      <c r="F19" s="15">
        <f>(1320)</f>
        <v>1320</v>
      </c>
      <c r="G19" s="23">
        <f aca="true" t="shared" si="1" ref="G19:G41">E19-F19</f>
        <v>890</v>
      </c>
      <c r="H19" s="28" t="s">
        <v>19</v>
      </c>
    </row>
    <row r="20" spans="1:8" ht="15">
      <c r="A20" s="10">
        <v>19</v>
      </c>
      <c r="B20" s="11">
        <v>31.8</v>
      </c>
      <c r="C20" s="12">
        <v>3.6</v>
      </c>
      <c r="D20" s="13" t="s">
        <v>16</v>
      </c>
      <c r="E20" s="14">
        <v>4365</v>
      </c>
      <c r="F20" s="15">
        <v>3535</v>
      </c>
      <c r="G20" s="24">
        <f t="shared" si="1"/>
        <v>830</v>
      </c>
      <c r="H20" s="28" t="s">
        <v>24</v>
      </c>
    </row>
    <row r="21" spans="1:8" ht="15">
      <c r="A21" s="17">
        <v>20</v>
      </c>
      <c r="B21" s="11">
        <v>31.8</v>
      </c>
      <c r="C21" s="12">
        <v>4</v>
      </c>
      <c r="D21" s="13" t="s">
        <v>18</v>
      </c>
      <c r="E21" s="14">
        <v>3386</v>
      </c>
      <c r="F21" s="15">
        <v>2140</v>
      </c>
      <c r="G21" s="24">
        <f t="shared" si="1"/>
        <v>1246</v>
      </c>
      <c r="H21" s="28" t="s">
        <v>43</v>
      </c>
    </row>
    <row r="22" spans="1:8" ht="15">
      <c r="A22" s="10">
        <v>21</v>
      </c>
      <c r="B22" s="11">
        <v>31.8</v>
      </c>
      <c r="C22" s="12">
        <v>4</v>
      </c>
      <c r="D22" s="13" t="s">
        <v>16</v>
      </c>
      <c r="E22" s="14">
        <v>310</v>
      </c>
      <c r="F22" s="15"/>
      <c r="G22" s="24">
        <f t="shared" si="1"/>
        <v>310</v>
      </c>
      <c r="H22" s="28" t="s">
        <v>35</v>
      </c>
    </row>
    <row r="23" spans="1:8" ht="15">
      <c r="A23" s="17">
        <v>22</v>
      </c>
      <c r="B23" s="18">
        <v>31.8</v>
      </c>
      <c r="C23" s="19">
        <v>5.6</v>
      </c>
      <c r="D23" s="13" t="s">
        <v>8</v>
      </c>
      <c r="E23" s="14">
        <v>3260</v>
      </c>
      <c r="F23" s="17">
        <f>(520)</f>
        <v>520</v>
      </c>
      <c r="G23" s="24">
        <f t="shared" si="1"/>
        <v>2740</v>
      </c>
      <c r="H23" s="27" t="s">
        <v>6</v>
      </c>
    </row>
    <row r="24" spans="1:8" ht="15">
      <c r="A24" s="10">
        <v>23</v>
      </c>
      <c r="B24" s="11">
        <v>33.7</v>
      </c>
      <c r="C24" s="12">
        <v>3.2</v>
      </c>
      <c r="D24" s="13" t="s">
        <v>20</v>
      </c>
      <c r="E24" s="14">
        <f>(1581+1580)</f>
        <v>3161</v>
      </c>
      <c r="F24" s="15">
        <f>(620)</f>
        <v>620</v>
      </c>
      <c r="G24" s="24">
        <f t="shared" si="1"/>
        <v>2541</v>
      </c>
      <c r="H24" s="28" t="s">
        <v>6</v>
      </c>
    </row>
    <row r="25" spans="1:8" ht="15">
      <c r="A25" s="17">
        <v>24</v>
      </c>
      <c r="B25" s="11">
        <v>33.7</v>
      </c>
      <c r="C25" s="12">
        <v>4</v>
      </c>
      <c r="D25" s="13" t="s">
        <v>16</v>
      </c>
      <c r="E25" s="14">
        <v>2268</v>
      </c>
      <c r="F25" s="15">
        <f>(1558)</f>
        <v>1558</v>
      </c>
      <c r="G25" s="23">
        <f t="shared" si="1"/>
        <v>710</v>
      </c>
      <c r="H25" s="28" t="s">
        <v>22</v>
      </c>
    </row>
    <row r="26" spans="1:8" ht="15">
      <c r="A26" s="10">
        <v>25</v>
      </c>
      <c r="B26" s="11">
        <v>33.7</v>
      </c>
      <c r="C26" s="12">
        <v>7.1</v>
      </c>
      <c r="D26" s="13" t="s">
        <v>7</v>
      </c>
      <c r="E26" s="14">
        <v>1660</v>
      </c>
      <c r="F26" s="17">
        <f>(1210)+(190)</f>
        <v>1400</v>
      </c>
      <c r="G26" s="24">
        <f t="shared" si="1"/>
        <v>260</v>
      </c>
      <c r="H26" s="27" t="s">
        <v>23</v>
      </c>
    </row>
    <row r="27" spans="1:8" ht="15">
      <c r="A27" s="17">
        <v>26</v>
      </c>
      <c r="B27" s="11">
        <v>38</v>
      </c>
      <c r="C27" s="12">
        <v>2.6</v>
      </c>
      <c r="D27" s="13" t="s">
        <v>13</v>
      </c>
      <c r="E27" s="14">
        <f>(5109)+(6269)</f>
        <v>11378</v>
      </c>
      <c r="F27" s="15">
        <f>(2357)+(1130)+(4769)</f>
        <v>8256</v>
      </c>
      <c r="G27" s="23">
        <f t="shared" si="1"/>
        <v>3122</v>
      </c>
      <c r="H27" s="28" t="s">
        <v>6</v>
      </c>
    </row>
    <row r="28" spans="1:8" ht="15">
      <c r="A28" s="10">
        <v>27</v>
      </c>
      <c r="B28" s="11">
        <v>38</v>
      </c>
      <c r="C28" s="12">
        <v>3.2</v>
      </c>
      <c r="D28" s="13" t="s">
        <v>16</v>
      </c>
      <c r="E28" s="14">
        <f>(2183)+(2518+672)+(4958)+(4990)</f>
        <v>15321</v>
      </c>
      <c r="F28" s="15">
        <f>(506)+(3283)+(1175)+(500)+(670)</f>
        <v>6134</v>
      </c>
      <c r="G28" s="23">
        <f t="shared" si="1"/>
        <v>9187</v>
      </c>
      <c r="H28" s="28" t="s">
        <v>6</v>
      </c>
    </row>
    <row r="29" spans="1:8" ht="15">
      <c r="A29" s="17">
        <v>28</v>
      </c>
      <c r="B29" s="11">
        <v>38</v>
      </c>
      <c r="C29" s="12">
        <v>4</v>
      </c>
      <c r="D29" s="13" t="s">
        <v>18</v>
      </c>
      <c r="E29" s="14">
        <v>2642</v>
      </c>
      <c r="F29" s="15">
        <v>910</v>
      </c>
      <c r="G29" s="24">
        <f t="shared" si="1"/>
        <v>1732</v>
      </c>
      <c r="H29" s="28" t="s">
        <v>6</v>
      </c>
    </row>
    <row r="30" spans="1:8" ht="15">
      <c r="A30" s="10">
        <v>29</v>
      </c>
      <c r="B30" s="18">
        <v>38</v>
      </c>
      <c r="C30" s="19">
        <v>4.5</v>
      </c>
      <c r="D30" s="13" t="s">
        <v>17</v>
      </c>
      <c r="E30" s="14">
        <v>2171</v>
      </c>
      <c r="F30" s="17">
        <f>(775)</f>
        <v>775</v>
      </c>
      <c r="G30" s="24">
        <f t="shared" si="1"/>
        <v>1396</v>
      </c>
      <c r="H30" s="27" t="s">
        <v>6</v>
      </c>
    </row>
    <row r="31" spans="1:8" ht="15">
      <c r="A31" s="17">
        <v>30</v>
      </c>
      <c r="B31" s="11">
        <v>38</v>
      </c>
      <c r="C31" s="12">
        <v>6.3</v>
      </c>
      <c r="D31" s="13" t="s">
        <v>16</v>
      </c>
      <c r="E31" s="14">
        <v>2010</v>
      </c>
      <c r="F31" s="15">
        <f>(990)</f>
        <v>990</v>
      </c>
      <c r="G31" s="24">
        <f t="shared" si="1"/>
        <v>1020</v>
      </c>
      <c r="H31" s="28" t="s">
        <v>15</v>
      </c>
    </row>
    <row r="32" spans="1:8" ht="15">
      <c r="A32" s="10">
        <v>31</v>
      </c>
      <c r="B32" s="11">
        <v>38</v>
      </c>
      <c r="C32" s="12">
        <v>6.3</v>
      </c>
      <c r="D32" s="13" t="s">
        <v>25</v>
      </c>
      <c r="E32" s="14">
        <v>1020</v>
      </c>
      <c r="F32" s="15"/>
      <c r="G32" s="23">
        <f t="shared" si="1"/>
        <v>1020</v>
      </c>
      <c r="H32" s="28" t="s">
        <v>26</v>
      </c>
    </row>
    <row r="33" spans="1:8" ht="15">
      <c r="A33" s="17">
        <v>32</v>
      </c>
      <c r="B33" s="11">
        <v>42.4</v>
      </c>
      <c r="C33" s="12">
        <v>3.2</v>
      </c>
      <c r="D33" s="13" t="s">
        <v>16</v>
      </c>
      <c r="E33" s="14">
        <v>3030</v>
      </c>
      <c r="F33" s="15"/>
      <c r="G33" s="23">
        <f t="shared" si="1"/>
        <v>3030</v>
      </c>
      <c r="H33" s="28" t="s">
        <v>6</v>
      </c>
    </row>
    <row r="34" spans="1:8" ht="15">
      <c r="A34" s="10">
        <v>33</v>
      </c>
      <c r="B34" s="11">
        <v>42.4</v>
      </c>
      <c r="C34" s="12">
        <v>3.6</v>
      </c>
      <c r="D34" s="13" t="s">
        <v>16</v>
      </c>
      <c r="E34" s="14">
        <v>7060</v>
      </c>
      <c r="F34" s="15">
        <f>(2280)+(580)+(780)+(2130)</f>
        <v>5770</v>
      </c>
      <c r="G34" s="23">
        <f t="shared" si="1"/>
        <v>1290</v>
      </c>
      <c r="H34" s="28" t="s">
        <v>27</v>
      </c>
    </row>
    <row r="35" spans="1:8" ht="15">
      <c r="A35" s="17">
        <v>34</v>
      </c>
      <c r="B35" s="11">
        <v>42.4</v>
      </c>
      <c r="C35" s="12">
        <v>4.5</v>
      </c>
      <c r="D35" s="13" t="s">
        <v>25</v>
      </c>
      <c r="E35" s="14">
        <v>2950</v>
      </c>
      <c r="F35" s="15">
        <f>(1020)</f>
        <v>1020</v>
      </c>
      <c r="G35" s="23">
        <f t="shared" si="1"/>
        <v>1930</v>
      </c>
      <c r="H35" s="28" t="s">
        <v>6</v>
      </c>
    </row>
    <row r="36" spans="1:8" ht="15">
      <c r="A36" s="10">
        <v>35</v>
      </c>
      <c r="B36" s="11">
        <v>42.4</v>
      </c>
      <c r="C36" s="12">
        <v>4.5</v>
      </c>
      <c r="D36" s="13" t="s">
        <v>20</v>
      </c>
      <c r="E36" s="14">
        <v>3062</v>
      </c>
      <c r="F36" s="15"/>
      <c r="G36" s="24">
        <f t="shared" si="1"/>
        <v>3062</v>
      </c>
      <c r="H36" s="28" t="s">
        <v>6</v>
      </c>
    </row>
    <row r="37" spans="1:8" ht="15">
      <c r="A37" s="17">
        <v>36</v>
      </c>
      <c r="B37" s="11">
        <v>42.4</v>
      </c>
      <c r="C37" s="12">
        <v>5</v>
      </c>
      <c r="D37" s="13" t="s">
        <v>16</v>
      </c>
      <c r="E37" s="14">
        <v>5418</v>
      </c>
      <c r="F37" s="15">
        <f>(1017+1017)</f>
        <v>2034</v>
      </c>
      <c r="G37" s="24">
        <f t="shared" si="1"/>
        <v>3384</v>
      </c>
      <c r="H37" s="28" t="s">
        <v>6</v>
      </c>
    </row>
    <row r="38" spans="1:8" ht="15">
      <c r="A38" s="10">
        <v>37</v>
      </c>
      <c r="B38" s="11">
        <v>42.4</v>
      </c>
      <c r="C38" s="12">
        <v>5.6</v>
      </c>
      <c r="D38" s="13" t="s">
        <v>20</v>
      </c>
      <c r="E38" s="14">
        <v>4389</v>
      </c>
      <c r="F38" s="15">
        <f>(3459)+(190)</f>
        <v>3649</v>
      </c>
      <c r="G38" s="24">
        <f t="shared" si="1"/>
        <v>740</v>
      </c>
      <c r="H38" s="28" t="s">
        <v>6</v>
      </c>
    </row>
    <row r="39" spans="1:8" ht="15">
      <c r="A39" s="17">
        <v>38</v>
      </c>
      <c r="B39" s="11">
        <v>42.4</v>
      </c>
      <c r="C39" s="12">
        <v>6.3</v>
      </c>
      <c r="D39" s="13" t="s">
        <v>16</v>
      </c>
      <c r="E39" s="14">
        <v>1586</v>
      </c>
      <c r="F39" s="15">
        <v>956</v>
      </c>
      <c r="G39" s="24">
        <f t="shared" si="1"/>
        <v>630</v>
      </c>
      <c r="H39" s="28" t="s">
        <v>19</v>
      </c>
    </row>
    <row r="40" spans="1:8" ht="15">
      <c r="A40" s="10">
        <v>39</v>
      </c>
      <c r="B40" s="11">
        <v>44.5</v>
      </c>
      <c r="C40" s="12">
        <v>3.2</v>
      </c>
      <c r="D40" s="13" t="s">
        <v>16</v>
      </c>
      <c r="E40" s="14">
        <f>(5095)+(3373)+(1680)</f>
        <v>10148</v>
      </c>
      <c r="F40" s="15">
        <f>(2195)+(235)+(1825)+(1688)+(645)</f>
        <v>6588</v>
      </c>
      <c r="G40" s="23">
        <f t="shared" si="1"/>
        <v>3560</v>
      </c>
      <c r="H40" s="28" t="s">
        <v>6</v>
      </c>
    </row>
    <row r="41" spans="1:8" ht="15">
      <c r="A41" s="17">
        <v>40</v>
      </c>
      <c r="B41" s="18">
        <v>44.5</v>
      </c>
      <c r="C41" s="19">
        <v>3.6</v>
      </c>
      <c r="D41" s="13" t="s">
        <v>16</v>
      </c>
      <c r="E41" s="14">
        <v>2080</v>
      </c>
      <c r="F41" s="17">
        <v>1760</v>
      </c>
      <c r="G41" s="24">
        <f t="shared" si="1"/>
        <v>320</v>
      </c>
      <c r="H41" s="27" t="s">
        <v>19</v>
      </c>
    </row>
    <row r="42" spans="1:8" ht="15">
      <c r="A42" s="10">
        <v>41</v>
      </c>
      <c r="B42" s="18">
        <v>44.5</v>
      </c>
      <c r="C42" s="19">
        <v>3.6</v>
      </c>
      <c r="D42" s="13" t="s">
        <v>16</v>
      </c>
      <c r="E42" s="14">
        <v>5940</v>
      </c>
      <c r="F42" s="17">
        <f>(1080)+(1320)+(2710)</f>
        <v>5110</v>
      </c>
      <c r="G42" s="24">
        <f aca="true" t="shared" si="2" ref="G42:G68">E42-F42</f>
        <v>830</v>
      </c>
      <c r="H42" s="27" t="s">
        <v>21</v>
      </c>
    </row>
    <row r="43" spans="1:8" ht="15">
      <c r="A43" s="17">
        <v>42</v>
      </c>
      <c r="B43" s="18">
        <v>44.5</v>
      </c>
      <c r="C43" s="19">
        <v>4</v>
      </c>
      <c r="D43" s="13" t="s">
        <v>13</v>
      </c>
      <c r="E43" s="14">
        <v>4371</v>
      </c>
      <c r="F43" s="17">
        <f>(2607)+(434)</f>
        <v>3041</v>
      </c>
      <c r="G43" s="24">
        <f t="shared" si="2"/>
        <v>1330</v>
      </c>
      <c r="H43" s="27" t="s">
        <v>15</v>
      </c>
    </row>
    <row r="44" spans="1:8" ht="15">
      <c r="A44" s="10">
        <v>43</v>
      </c>
      <c r="B44" s="18">
        <v>44.5</v>
      </c>
      <c r="C44" s="19">
        <v>5</v>
      </c>
      <c r="D44" s="13" t="s">
        <v>16</v>
      </c>
      <c r="E44" s="14">
        <v>2596</v>
      </c>
      <c r="F44" s="17">
        <f>(1476)</f>
        <v>1476</v>
      </c>
      <c r="G44" s="24">
        <f t="shared" si="2"/>
        <v>1120</v>
      </c>
      <c r="H44" s="27" t="s">
        <v>6</v>
      </c>
    </row>
    <row r="45" spans="1:8" ht="15">
      <c r="A45" s="17">
        <v>44</v>
      </c>
      <c r="B45" s="11">
        <v>44.5</v>
      </c>
      <c r="C45" s="12">
        <v>6.3</v>
      </c>
      <c r="D45" s="13" t="s">
        <v>8</v>
      </c>
      <c r="E45" s="14">
        <v>2070</v>
      </c>
      <c r="F45" s="15">
        <f>(1100)</f>
        <v>1100</v>
      </c>
      <c r="G45" s="23">
        <f t="shared" si="2"/>
        <v>970</v>
      </c>
      <c r="H45" s="28" t="s">
        <v>28</v>
      </c>
    </row>
    <row r="46" spans="1:8" ht="15">
      <c r="A46" s="10">
        <v>45</v>
      </c>
      <c r="B46" s="11">
        <v>48.3</v>
      </c>
      <c r="C46" s="12">
        <v>2.6</v>
      </c>
      <c r="D46" s="13" t="s">
        <v>16</v>
      </c>
      <c r="E46" s="14">
        <v>5046</v>
      </c>
      <c r="F46" s="15">
        <f>(1252)+(540)+(640)+(714)</f>
        <v>3146</v>
      </c>
      <c r="G46" s="23">
        <f t="shared" si="2"/>
        <v>1900</v>
      </c>
      <c r="H46" s="28" t="s">
        <v>6</v>
      </c>
    </row>
    <row r="47" spans="1:8" ht="15">
      <c r="A47" s="17">
        <v>46</v>
      </c>
      <c r="B47" s="18">
        <v>48.3</v>
      </c>
      <c r="C47" s="19">
        <v>3.2</v>
      </c>
      <c r="D47" s="13" t="s">
        <v>16</v>
      </c>
      <c r="E47" s="14">
        <f>(3032)+(3349)+(4918)</f>
        <v>11299</v>
      </c>
      <c r="F47" s="17">
        <f>(1732)+(44)+(868)</f>
        <v>2644</v>
      </c>
      <c r="G47" s="24">
        <f t="shared" si="2"/>
        <v>8655</v>
      </c>
      <c r="H47" s="27" t="s">
        <v>6</v>
      </c>
    </row>
    <row r="48" spans="1:8" ht="15">
      <c r="A48" s="10">
        <v>47</v>
      </c>
      <c r="B48" s="11">
        <v>48.3</v>
      </c>
      <c r="C48" s="12">
        <v>3.6</v>
      </c>
      <c r="D48" s="13" t="s">
        <v>16</v>
      </c>
      <c r="E48" s="14">
        <v>5108</v>
      </c>
      <c r="F48" s="15">
        <f>(1009)+(710)</f>
        <v>1719</v>
      </c>
      <c r="G48" s="23">
        <f t="shared" si="2"/>
        <v>3389</v>
      </c>
      <c r="H48" s="28" t="s">
        <v>6</v>
      </c>
    </row>
    <row r="49" spans="1:8" ht="15">
      <c r="A49" s="17">
        <v>48</v>
      </c>
      <c r="B49" s="11">
        <v>48.3</v>
      </c>
      <c r="C49" s="12">
        <v>4</v>
      </c>
      <c r="D49" s="13" t="s">
        <v>16</v>
      </c>
      <c r="E49" s="14">
        <v>3176</v>
      </c>
      <c r="F49" s="15"/>
      <c r="G49" s="24">
        <f t="shared" si="2"/>
        <v>3176</v>
      </c>
      <c r="H49" s="28" t="s">
        <v>6</v>
      </c>
    </row>
    <row r="50" spans="1:8" ht="15">
      <c r="A50" s="10">
        <v>49</v>
      </c>
      <c r="B50" s="11">
        <v>48.3</v>
      </c>
      <c r="C50" s="12">
        <v>5</v>
      </c>
      <c r="D50" s="13" t="s">
        <v>16</v>
      </c>
      <c r="E50" s="14">
        <v>1184</v>
      </c>
      <c r="F50" s="15"/>
      <c r="G50" s="24">
        <f t="shared" si="2"/>
        <v>1184</v>
      </c>
      <c r="H50" s="28" t="s">
        <v>6</v>
      </c>
    </row>
    <row r="51" spans="1:8" ht="15">
      <c r="A51" s="17">
        <v>50</v>
      </c>
      <c r="B51" s="18">
        <v>48.3</v>
      </c>
      <c r="C51" s="19">
        <v>10</v>
      </c>
      <c r="D51" s="13" t="s">
        <v>16</v>
      </c>
      <c r="E51" s="14">
        <v>3213</v>
      </c>
      <c r="F51" s="17">
        <v>2643</v>
      </c>
      <c r="G51" s="24">
        <f t="shared" si="2"/>
        <v>570</v>
      </c>
      <c r="H51" s="27" t="s">
        <v>6</v>
      </c>
    </row>
    <row r="52" spans="1:8" ht="15">
      <c r="A52" s="10">
        <v>51</v>
      </c>
      <c r="B52" s="18">
        <v>51</v>
      </c>
      <c r="C52" s="19">
        <v>2.6</v>
      </c>
      <c r="D52" s="13" t="s">
        <v>16</v>
      </c>
      <c r="E52" s="14">
        <f>(2010)+(3420)+(6669)</f>
        <v>12099</v>
      </c>
      <c r="F52" s="17">
        <f>(720+420)+(464)+(870)</f>
        <v>2474</v>
      </c>
      <c r="G52" s="24">
        <f t="shared" si="2"/>
        <v>9625</v>
      </c>
      <c r="H52" s="27" t="s">
        <v>6</v>
      </c>
    </row>
    <row r="53" spans="1:8" ht="15">
      <c r="A53" s="17">
        <v>52</v>
      </c>
      <c r="B53" s="18">
        <v>51</v>
      </c>
      <c r="C53" s="19">
        <v>2.6</v>
      </c>
      <c r="D53" s="13" t="s">
        <v>16</v>
      </c>
      <c r="E53" s="14">
        <v>4828</v>
      </c>
      <c r="F53" s="15"/>
      <c r="G53" s="23">
        <f t="shared" si="2"/>
        <v>4828</v>
      </c>
      <c r="H53" s="28" t="s">
        <v>29</v>
      </c>
    </row>
    <row r="54" spans="1:8" ht="15">
      <c r="A54" s="10">
        <v>53</v>
      </c>
      <c r="B54" s="18">
        <v>51</v>
      </c>
      <c r="C54" s="19">
        <v>3.2</v>
      </c>
      <c r="D54" s="13" t="s">
        <v>16</v>
      </c>
      <c r="E54" s="14">
        <v>2896</v>
      </c>
      <c r="F54" s="17">
        <v>1442</v>
      </c>
      <c r="G54" s="24">
        <f t="shared" si="2"/>
        <v>1454</v>
      </c>
      <c r="H54" s="27" t="s">
        <v>22</v>
      </c>
    </row>
    <row r="55" spans="1:8" ht="15">
      <c r="A55" s="17">
        <v>54</v>
      </c>
      <c r="B55" s="18">
        <v>51</v>
      </c>
      <c r="C55" s="19">
        <v>3.2</v>
      </c>
      <c r="D55" s="13" t="s">
        <v>16</v>
      </c>
      <c r="E55" s="14">
        <f>(1066)+(1104)+(4110)+(1530)+(3715)</f>
        <v>11525</v>
      </c>
      <c r="F55" s="17">
        <f>(1387)</f>
        <v>1387</v>
      </c>
      <c r="G55" s="24">
        <f t="shared" si="2"/>
        <v>10138</v>
      </c>
      <c r="H55" s="27" t="s">
        <v>6</v>
      </c>
    </row>
    <row r="56" spans="1:8" ht="15">
      <c r="A56" s="10">
        <v>55</v>
      </c>
      <c r="B56" s="11">
        <v>51</v>
      </c>
      <c r="C56" s="12">
        <v>3.2</v>
      </c>
      <c r="D56" s="13" t="s">
        <v>20</v>
      </c>
      <c r="E56" s="14">
        <v>1811</v>
      </c>
      <c r="F56" s="15">
        <v>1663</v>
      </c>
      <c r="G56" s="24">
        <f t="shared" si="2"/>
        <v>148</v>
      </c>
      <c r="H56" s="28" t="s">
        <v>24</v>
      </c>
    </row>
    <row r="57" spans="1:8" ht="15">
      <c r="A57" s="17">
        <v>56</v>
      </c>
      <c r="B57" s="18">
        <v>51</v>
      </c>
      <c r="C57" s="19">
        <v>6.3</v>
      </c>
      <c r="D57" s="13" t="s">
        <v>16</v>
      </c>
      <c r="E57" s="14">
        <f>(3239)+(3072)</f>
        <v>6311</v>
      </c>
      <c r="F57" s="17">
        <f>(4856)</f>
        <v>4856</v>
      </c>
      <c r="G57" s="24">
        <f t="shared" si="2"/>
        <v>1455</v>
      </c>
      <c r="H57" s="27" t="s">
        <v>24</v>
      </c>
    </row>
    <row r="58" spans="1:8" ht="15">
      <c r="A58" s="10">
        <v>57</v>
      </c>
      <c r="B58" s="11">
        <v>51</v>
      </c>
      <c r="C58" s="12">
        <v>6.3</v>
      </c>
      <c r="D58" s="13" t="s">
        <v>16</v>
      </c>
      <c r="E58" s="14">
        <f>(1760)+(3365)</f>
        <v>5125</v>
      </c>
      <c r="F58" s="15"/>
      <c r="G58" s="23">
        <f t="shared" si="2"/>
        <v>5125</v>
      </c>
      <c r="H58" s="28" t="s">
        <v>6</v>
      </c>
    </row>
    <row r="59" spans="1:8" ht="15">
      <c r="A59" s="17">
        <v>58</v>
      </c>
      <c r="B59" s="18">
        <v>54</v>
      </c>
      <c r="C59" s="19">
        <v>2.6</v>
      </c>
      <c r="D59" s="13" t="s">
        <v>16</v>
      </c>
      <c r="E59" s="14">
        <f>(2059)+(1491)+(3509)+(830)+(5233)+(3658)+(607)</f>
        <v>17387</v>
      </c>
      <c r="F59" s="17">
        <f>(601)+(610)</f>
        <v>1211</v>
      </c>
      <c r="G59" s="24">
        <f t="shared" si="2"/>
        <v>16176</v>
      </c>
      <c r="H59" s="27" t="s">
        <v>6</v>
      </c>
    </row>
    <row r="60" spans="1:8" ht="15">
      <c r="A60" s="10">
        <v>59</v>
      </c>
      <c r="B60" s="11">
        <v>54</v>
      </c>
      <c r="C60" s="12">
        <v>6.3</v>
      </c>
      <c r="D60" s="13" t="s">
        <v>16</v>
      </c>
      <c r="E60" s="14">
        <v>1690</v>
      </c>
      <c r="F60" s="15">
        <f>(1340)</f>
        <v>1340</v>
      </c>
      <c r="G60" s="24">
        <f t="shared" si="2"/>
        <v>350</v>
      </c>
      <c r="H60" s="28" t="s">
        <v>22</v>
      </c>
    </row>
    <row r="61" spans="1:8" ht="15">
      <c r="A61" s="17">
        <v>60</v>
      </c>
      <c r="B61" s="11">
        <v>57</v>
      </c>
      <c r="C61" s="12">
        <v>2.9</v>
      </c>
      <c r="D61" s="13" t="s">
        <v>16</v>
      </c>
      <c r="E61" s="14">
        <v>5175</v>
      </c>
      <c r="F61" s="15"/>
      <c r="G61" s="23">
        <f t="shared" si="2"/>
        <v>5175</v>
      </c>
      <c r="H61" s="28" t="s">
        <v>6</v>
      </c>
    </row>
    <row r="62" spans="1:8" ht="15">
      <c r="A62" s="10">
        <v>61</v>
      </c>
      <c r="B62" s="11">
        <v>57</v>
      </c>
      <c r="C62" s="12">
        <v>2.9</v>
      </c>
      <c r="D62" s="13" t="s">
        <v>16</v>
      </c>
      <c r="E62" s="14">
        <v>280</v>
      </c>
      <c r="F62" s="15"/>
      <c r="G62" s="23">
        <f t="shared" si="2"/>
        <v>280</v>
      </c>
      <c r="H62" s="28" t="s">
        <v>30</v>
      </c>
    </row>
    <row r="63" spans="1:8" ht="15">
      <c r="A63" s="17">
        <v>62</v>
      </c>
      <c r="B63" s="11">
        <v>57</v>
      </c>
      <c r="C63" s="12">
        <v>2.9</v>
      </c>
      <c r="D63" s="13" t="s">
        <v>16</v>
      </c>
      <c r="E63" s="14">
        <v>6110</v>
      </c>
      <c r="F63" s="15">
        <v>820</v>
      </c>
      <c r="G63" s="23">
        <f t="shared" si="2"/>
        <v>5290</v>
      </c>
      <c r="H63" s="28" t="s">
        <v>31</v>
      </c>
    </row>
    <row r="64" spans="1:8" ht="15">
      <c r="A64" s="10">
        <v>63</v>
      </c>
      <c r="B64" s="11">
        <v>57</v>
      </c>
      <c r="C64" s="12">
        <v>3.6</v>
      </c>
      <c r="D64" s="13" t="s">
        <v>16</v>
      </c>
      <c r="E64" s="14">
        <v>5228</v>
      </c>
      <c r="F64" s="15">
        <f>(3488)</f>
        <v>3488</v>
      </c>
      <c r="G64" s="23">
        <f t="shared" si="2"/>
        <v>1740</v>
      </c>
      <c r="H64" s="28" t="s">
        <v>6</v>
      </c>
    </row>
    <row r="65" spans="1:8" ht="15">
      <c r="A65" s="17">
        <v>64</v>
      </c>
      <c r="B65" s="11">
        <v>57</v>
      </c>
      <c r="C65" s="12">
        <v>4</v>
      </c>
      <c r="D65" s="13" t="s">
        <v>16</v>
      </c>
      <c r="E65" s="14">
        <v>4982</v>
      </c>
      <c r="F65" s="15"/>
      <c r="G65" s="23">
        <f t="shared" si="2"/>
        <v>4982</v>
      </c>
      <c r="H65" s="28" t="s">
        <v>6</v>
      </c>
    </row>
    <row r="66" spans="1:8" ht="15">
      <c r="A66" s="10">
        <v>65</v>
      </c>
      <c r="B66" s="11">
        <v>57</v>
      </c>
      <c r="C66" s="12">
        <v>6.3</v>
      </c>
      <c r="D66" s="13" t="s">
        <v>16</v>
      </c>
      <c r="E66" s="14">
        <v>2113</v>
      </c>
      <c r="F66" s="15">
        <f>(1343)</f>
        <v>1343</v>
      </c>
      <c r="G66" s="23">
        <f t="shared" si="2"/>
        <v>770</v>
      </c>
      <c r="H66" s="28" t="s">
        <v>6</v>
      </c>
    </row>
    <row r="67" spans="1:8" ht="15">
      <c r="A67" s="17">
        <v>66</v>
      </c>
      <c r="B67" s="18">
        <v>63.5</v>
      </c>
      <c r="C67" s="19">
        <v>2.9</v>
      </c>
      <c r="D67" s="13" t="s">
        <v>16</v>
      </c>
      <c r="E67" s="14">
        <v>4985</v>
      </c>
      <c r="F67" s="17"/>
      <c r="G67" s="24">
        <f t="shared" si="2"/>
        <v>4985</v>
      </c>
      <c r="H67" s="27" t="s">
        <v>29</v>
      </c>
    </row>
    <row r="68" spans="1:8" ht="15">
      <c r="A68" s="10">
        <v>67</v>
      </c>
      <c r="B68" s="11">
        <v>63.5</v>
      </c>
      <c r="C68" s="12">
        <v>2.9</v>
      </c>
      <c r="D68" s="13" t="s">
        <v>16</v>
      </c>
      <c r="E68" s="14">
        <v>4820</v>
      </c>
      <c r="F68" s="15">
        <f>(1014)</f>
        <v>1014</v>
      </c>
      <c r="G68" s="23">
        <f t="shared" si="2"/>
        <v>3806</v>
      </c>
      <c r="H68" s="28" t="s">
        <v>32</v>
      </c>
    </row>
    <row r="69" spans="1:8" ht="15">
      <c r="A69" s="17">
        <v>68</v>
      </c>
      <c r="B69" s="18">
        <v>63.5</v>
      </c>
      <c r="C69" s="19">
        <v>4</v>
      </c>
      <c r="D69" s="13" t="s">
        <v>16</v>
      </c>
      <c r="E69" s="14">
        <v>2975</v>
      </c>
      <c r="F69" s="17">
        <f>(2245)</f>
        <v>2245</v>
      </c>
      <c r="G69" s="24">
        <f aca="true" t="shared" si="3" ref="G69:G82">E69-F69</f>
        <v>730</v>
      </c>
      <c r="H69" s="27" t="s">
        <v>9</v>
      </c>
    </row>
    <row r="70" spans="1:8" ht="15">
      <c r="A70" s="10">
        <v>69</v>
      </c>
      <c r="B70" s="11">
        <v>63.5</v>
      </c>
      <c r="C70" s="12">
        <v>4</v>
      </c>
      <c r="D70" s="13" t="s">
        <v>16</v>
      </c>
      <c r="E70" s="14">
        <v>5120</v>
      </c>
      <c r="F70" s="15">
        <f>(1025+1390)</f>
        <v>2415</v>
      </c>
      <c r="G70" s="23">
        <f t="shared" si="3"/>
        <v>2705</v>
      </c>
      <c r="H70" s="28" t="s">
        <v>6</v>
      </c>
    </row>
    <row r="71" spans="1:8" ht="15">
      <c r="A71" s="17">
        <v>70</v>
      </c>
      <c r="B71" s="11">
        <v>63.5</v>
      </c>
      <c r="C71" s="12">
        <v>8.8</v>
      </c>
      <c r="D71" s="13" t="s">
        <v>33</v>
      </c>
      <c r="E71" s="14">
        <v>1700</v>
      </c>
      <c r="F71" s="17">
        <f>(1230)</f>
        <v>1230</v>
      </c>
      <c r="G71" s="24">
        <f t="shared" si="3"/>
        <v>470</v>
      </c>
      <c r="H71" s="27" t="s">
        <v>34</v>
      </c>
    </row>
    <row r="72" spans="1:8" ht="15">
      <c r="A72" s="10">
        <v>71</v>
      </c>
      <c r="B72" s="11">
        <v>76.1</v>
      </c>
      <c r="C72" s="12">
        <v>2.9</v>
      </c>
      <c r="D72" s="13" t="s">
        <v>16</v>
      </c>
      <c r="E72" s="14">
        <f>(1964)+(4063)</f>
        <v>6027</v>
      </c>
      <c r="F72" s="15">
        <f>(837)</f>
        <v>837</v>
      </c>
      <c r="G72" s="23">
        <f t="shared" si="3"/>
        <v>5190</v>
      </c>
      <c r="H72" s="28" t="s">
        <v>6</v>
      </c>
    </row>
    <row r="73" spans="1:8" ht="15">
      <c r="A73" s="17">
        <v>72</v>
      </c>
      <c r="B73" s="11">
        <v>76.1</v>
      </c>
      <c r="C73" s="12">
        <v>2.9</v>
      </c>
      <c r="D73" s="13" t="s">
        <v>20</v>
      </c>
      <c r="E73" s="14">
        <v>4773</v>
      </c>
      <c r="F73" s="10">
        <f>(651)+(780)</f>
        <v>1431</v>
      </c>
      <c r="G73" s="24">
        <f t="shared" si="3"/>
        <v>3342</v>
      </c>
      <c r="H73" s="27" t="s">
        <v>6</v>
      </c>
    </row>
    <row r="74" spans="1:8" ht="15">
      <c r="A74" s="10">
        <v>73</v>
      </c>
      <c r="B74" s="11">
        <v>76.1</v>
      </c>
      <c r="C74" s="12">
        <v>4</v>
      </c>
      <c r="D74" s="13" t="s">
        <v>16</v>
      </c>
      <c r="E74" s="14">
        <v>5202</v>
      </c>
      <c r="F74" s="15">
        <f>(864)+(1736)</f>
        <v>2600</v>
      </c>
      <c r="G74" s="23">
        <f t="shared" si="3"/>
        <v>2602</v>
      </c>
      <c r="H74" s="28" t="s">
        <v>6</v>
      </c>
    </row>
    <row r="75" spans="1:8" ht="15">
      <c r="A75" s="17">
        <v>74</v>
      </c>
      <c r="B75" s="11">
        <v>76.1</v>
      </c>
      <c r="C75" s="12">
        <v>5</v>
      </c>
      <c r="D75" s="13" t="s">
        <v>16</v>
      </c>
      <c r="E75" s="14">
        <v>4132</v>
      </c>
      <c r="F75" s="15">
        <f>(2312)+(830)+(40)</f>
        <v>3182</v>
      </c>
      <c r="G75" s="23">
        <f t="shared" si="3"/>
        <v>950</v>
      </c>
      <c r="H75" s="28" t="s">
        <v>24</v>
      </c>
    </row>
    <row r="76" spans="1:8" ht="15">
      <c r="A76" s="10">
        <v>75</v>
      </c>
      <c r="B76" s="11">
        <v>76.1</v>
      </c>
      <c r="C76" s="12">
        <v>6.3</v>
      </c>
      <c r="D76" s="13" t="s">
        <v>16</v>
      </c>
      <c r="E76" s="14">
        <v>3198</v>
      </c>
      <c r="F76" s="15"/>
      <c r="G76" s="23">
        <f t="shared" si="3"/>
        <v>3198</v>
      </c>
      <c r="H76" s="28" t="s">
        <v>6</v>
      </c>
    </row>
    <row r="77" spans="1:8" ht="15">
      <c r="A77" s="17">
        <v>76</v>
      </c>
      <c r="B77" s="11">
        <v>82.5</v>
      </c>
      <c r="C77" s="12">
        <v>3.2</v>
      </c>
      <c r="D77" s="13" t="s">
        <v>16</v>
      </c>
      <c r="E77" s="14">
        <v>4853</v>
      </c>
      <c r="F77" s="15"/>
      <c r="G77" s="23">
        <f t="shared" si="3"/>
        <v>4853</v>
      </c>
      <c r="H77" s="28" t="s">
        <v>36</v>
      </c>
    </row>
    <row r="78" spans="1:8" ht="15">
      <c r="A78" s="10">
        <v>77</v>
      </c>
      <c r="B78" s="11">
        <v>82.5</v>
      </c>
      <c r="C78" s="12">
        <v>3.2</v>
      </c>
      <c r="D78" s="13" t="s">
        <v>16</v>
      </c>
      <c r="E78" s="14">
        <v>5286</v>
      </c>
      <c r="F78" s="15">
        <v>861</v>
      </c>
      <c r="G78" s="24">
        <f t="shared" si="3"/>
        <v>4425</v>
      </c>
      <c r="H78" s="28" t="s">
        <v>6</v>
      </c>
    </row>
    <row r="79" spans="1:8" ht="15">
      <c r="A79" s="17">
        <v>78</v>
      </c>
      <c r="B79" s="11">
        <v>82.5</v>
      </c>
      <c r="C79" s="12">
        <v>8</v>
      </c>
      <c r="D79" s="13" t="s">
        <v>16</v>
      </c>
      <c r="E79" s="14">
        <v>6405</v>
      </c>
      <c r="F79" s="15">
        <f>(3864+815+996)</f>
        <v>5675</v>
      </c>
      <c r="G79" s="24">
        <f t="shared" si="3"/>
        <v>730</v>
      </c>
      <c r="H79" s="28" t="s">
        <v>42</v>
      </c>
    </row>
    <row r="80" spans="1:8" ht="15">
      <c r="A80" s="10">
        <v>79</v>
      </c>
      <c r="B80" s="11">
        <v>82.5</v>
      </c>
      <c r="C80" s="12">
        <v>8.8</v>
      </c>
      <c r="D80" s="13" t="s">
        <v>20</v>
      </c>
      <c r="E80" s="14">
        <v>3112</v>
      </c>
      <c r="F80" s="15">
        <v>2652</v>
      </c>
      <c r="G80" s="24">
        <f t="shared" si="3"/>
        <v>460</v>
      </c>
      <c r="H80" s="28" t="s">
        <v>41</v>
      </c>
    </row>
    <row r="81" spans="1:8" ht="15">
      <c r="A81" s="17">
        <v>80</v>
      </c>
      <c r="B81" s="11">
        <v>101.6</v>
      </c>
      <c r="C81" s="12">
        <v>3.6</v>
      </c>
      <c r="D81" s="13" t="s">
        <v>8</v>
      </c>
      <c r="E81" s="10">
        <v>3740</v>
      </c>
      <c r="F81" s="10">
        <f>(1120)+(190)+(90)</f>
        <v>1400</v>
      </c>
      <c r="G81" s="24">
        <f t="shared" si="3"/>
        <v>2340</v>
      </c>
      <c r="H81" s="27" t="s">
        <v>21</v>
      </c>
    </row>
    <row r="82" spans="1:8" ht="15">
      <c r="A82" s="10">
        <v>81</v>
      </c>
      <c r="B82" s="11">
        <v>108</v>
      </c>
      <c r="C82" s="12">
        <v>8</v>
      </c>
      <c r="D82" s="13" t="s">
        <v>16</v>
      </c>
      <c r="E82" s="14">
        <v>5505</v>
      </c>
      <c r="F82" s="15">
        <f>(966)</f>
        <v>966</v>
      </c>
      <c r="G82" s="24">
        <f t="shared" si="3"/>
        <v>4539</v>
      </c>
      <c r="H82" s="28" t="s">
        <v>6</v>
      </c>
    </row>
    <row r="83" ht="15">
      <c r="G83" s="25">
        <f>SUM(G2:G82)</f>
        <v>198019</v>
      </c>
    </row>
    <row r="85" spans="2:8" ht="15">
      <c r="B85" s="9"/>
      <c r="C85" s="5"/>
      <c r="D85" s="5"/>
      <c r="G85" s="25"/>
      <c r="H85" s="30"/>
    </row>
    <row r="86" spans="2:8" ht="15">
      <c r="B86" s="9"/>
      <c r="C86" s="5"/>
      <c r="D86" s="5"/>
      <c r="G86" s="25"/>
      <c r="H86" s="30"/>
    </row>
    <row r="87" spans="2:8" ht="15">
      <c r="B87" s="4"/>
      <c r="C87" s="5"/>
      <c r="D87" s="5"/>
      <c r="G87" s="25"/>
      <c r="H87" s="30"/>
    </row>
    <row r="88" spans="3:4" ht="15">
      <c r="C88" s="5"/>
      <c r="D88" s="4"/>
    </row>
  </sheetData>
  <sheetProtection selectLockedCells="1" selectUnlockedCells="1"/>
  <autoFilter ref="A1:H1"/>
  <printOptions/>
  <pageMargins left="0.5902777777777778" right="0.4701388888888889" top="0.1597222222222222" bottom="0.49027777777777776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1.140625" style="0" customWidth="1"/>
    <col min="4" max="4" width="13.421875" style="0" customWidth="1"/>
    <col min="5" max="5" width="10.140625" style="0" customWidth="1"/>
    <col min="6" max="6" width="11.00390625" style="0" customWidth="1"/>
  </cols>
  <sheetData>
    <row r="1" spans="1:6" s="1" customFormat="1" ht="12.75">
      <c r="A1" s="38" t="s">
        <v>46</v>
      </c>
      <c r="B1" s="35" t="s">
        <v>0</v>
      </c>
      <c r="C1" s="35" t="s">
        <v>47</v>
      </c>
      <c r="D1" s="35" t="s">
        <v>1</v>
      </c>
      <c r="E1" s="35" t="s">
        <v>48</v>
      </c>
      <c r="F1" s="36" t="s">
        <v>4</v>
      </c>
    </row>
    <row r="2" spans="1:6" ht="12">
      <c r="A2" s="39">
        <v>1</v>
      </c>
      <c r="B2" s="42">
        <v>21.3</v>
      </c>
      <c r="C2" s="43">
        <v>4</v>
      </c>
      <c r="D2" s="46" t="s">
        <v>16</v>
      </c>
      <c r="E2" s="34">
        <v>390</v>
      </c>
      <c r="F2" s="39"/>
    </row>
    <row r="3" spans="1:6" ht="12">
      <c r="A3" s="39">
        <v>2</v>
      </c>
      <c r="B3" s="44">
        <v>21.3</v>
      </c>
      <c r="C3" s="45">
        <v>2.6</v>
      </c>
      <c r="D3" s="46" t="s">
        <v>16</v>
      </c>
      <c r="E3" s="34">
        <v>120</v>
      </c>
      <c r="F3" s="39"/>
    </row>
    <row r="4" spans="1:6" ht="12">
      <c r="A4" s="39">
        <v>3</v>
      </c>
      <c r="B4" s="42">
        <v>25</v>
      </c>
      <c r="C4" s="43">
        <v>3.6</v>
      </c>
      <c r="D4" s="46" t="s">
        <v>17</v>
      </c>
      <c r="E4" s="34">
        <v>1378</v>
      </c>
      <c r="F4" s="39"/>
    </row>
    <row r="5" spans="1:6" ht="12">
      <c r="A5" s="39">
        <v>4</v>
      </c>
      <c r="B5" s="42">
        <v>26.9</v>
      </c>
      <c r="C5" s="43">
        <v>5.6</v>
      </c>
      <c r="D5" s="46" t="s">
        <v>5</v>
      </c>
      <c r="E5" s="34">
        <v>2030</v>
      </c>
      <c r="F5" s="39"/>
    </row>
    <row r="6" spans="1:6" ht="12">
      <c r="A6" s="39">
        <v>5</v>
      </c>
      <c r="B6" s="44">
        <v>26.9</v>
      </c>
      <c r="C6" s="45">
        <v>2.3</v>
      </c>
      <c r="D6" s="46" t="s">
        <v>10</v>
      </c>
      <c r="E6" s="34">
        <v>260</v>
      </c>
      <c r="F6" s="39"/>
    </row>
    <row r="7" spans="1:6" ht="12">
      <c r="A7" s="39">
        <v>6</v>
      </c>
      <c r="B7" s="44">
        <v>26.9</v>
      </c>
      <c r="C7" s="45">
        <v>2.3</v>
      </c>
      <c r="D7" s="46" t="s">
        <v>10</v>
      </c>
      <c r="E7" s="34">
        <v>820</v>
      </c>
      <c r="F7" s="39"/>
    </row>
    <row r="8" spans="1:6" ht="12">
      <c r="A8" s="39">
        <v>7</v>
      </c>
      <c r="B8" s="42">
        <v>31.8</v>
      </c>
      <c r="C8" s="43">
        <v>4.5</v>
      </c>
      <c r="D8" s="41" t="s">
        <v>17</v>
      </c>
      <c r="E8" s="34">
        <v>530</v>
      </c>
      <c r="F8" s="39"/>
    </row>
    <row r="9" spans="1:6" ht="12">
      <c r="A9" s="39">
        <v>8</v>
      </c>
      <c r="B9" s="44">
        <v>33.7</v>
      </c>
      <c r="C9" s="45">
        <v>4.5</v>
      </c>
      <c r="D9" s="46" t="s">
        <v>8</v>
      </c>
      <c r="E9" s="34">
        <v>3220</v>
      </c>
      <c r="F9" s="39"/>
    </row>
    <row r="10" spans="1:6" ht="12">
      <c r="A10" s="39">
        <v>9</v>
      </c>
      <c r="B10" s="44">
        <v>33.7</v>
      </c>
      <c r="C10" s="45">
        <v>3.6</v>
      </c>
      <c r="D10" s="46" t="s">
        <v>16</v>
      </c>
      <c r="E10" s="34">
        <v>1280</v>
      </c>
      <c r="F10" s="39"/>
    </row>
    <row r="11" spans="1:6" ht="12">
      <c r="A11" s="39">
        <v>10</v>
      </c>
      <c r="B11" s="42">
        <v>38</v>
      </c>
      <c r="C11" s="43">
        <v>2</v>
      </c>
      <c r="D11" s="46" t="s">
        <v>38</v>
      </c>
      <c r="E11" s="34">
        <v>1470</v>
      </c>
      <c r="F11" s="37" t="s">
        <v>39</v>
      </c>
    </row>
    <row r="12" spans="1:6" ht="12">
      <c r="A12" s="39">
        <v>11</v>
      </c>
      <c r="B12" s="42">
        <v>38</v>
      </c>
      <c r="C12" s="43">
        <v>2.6</v>
      </c>
      <c r="D12" s="46" t="s">
        <v>16</v>
      </c>
      <c r="E12" s="34">
        <v>1963</v>
      </c>
      <c r="F12" s="39"/>
    </row>
    <row r="13" spans="1:6" ht="12">
      <c r="A13" s="39">
        <v>12</v>
      </c>
      <c r="B13" s="44">
        <v>38</v>
      </c>
      <c r="C13" s="45">
        <v>3.2</v>
      </c>
      <c r="D13" s="46" t="s">
        <v>13</v>
      </c>
      <c r="E13" s="34">
        <v>1982</v>
      </c>
      <c r="F13" s="39"/>
    </row>
    <row r="14" spans="1:6" ht="12">
      <c r="A14" s="39">
        <v>13</v>
      </c>
      <c r="B14" s="44">
        <v>42.4</v>
      </c>
      <c r="C14" s="45">
        <v>7.1</v>
      </c>
      <c r="D14" s="46" t="s">
        <v>16</v>
      </c>
      <c r="E14" s="34">
        <v>1328</v>
      </c>
      <c r="F14" s="39"/>
    </row>
    <row r="15" spans="1:6" ht="12">
      <c r="A15" s="39">
        <v>14</v>
      </c>
      <c r="B15" s="44">
        <v>42.4</v>
      </c>
      <c r="C15" s="45">
        <v>7.1</v>
      </c>
      <c r="D15" s="46" t="s">
        <v>16</v>
      </c>
      <c r="E15" s="34">
        <v>1896</v>
      </c>
      <c r="F15" s="39"/>
    </row>
    <row r="16" spans="1:6" ht="12">
      <c r="A16" s="39">
        <v>15</v>
      </c>
      <c r="B16" s="42">
        <v>42.4</v>
      </c>
      <c r="C16" s="43">
        <v>7.1</v>
      </c>
      <c r="D16" s="41" t="s">
        <v>20</v>
      </c>
      <c r="E16" s="34">
        <v>560</v>
      </c>
      <c r="F16" s="39"/>
    </row>
    <row r="17" spans="1:6" ht="12">
      <c r="A17" s="39">
        <v>16</v>
      </c>
      <c r="B17" s="42">
        <v>42.4</v>
      </c>
      <c r="C17" s="43">
        <v>7.1</v>
      </c>
      <c r="D17" s="46" t="s">
        <v>20</v>
      </c>
      <c r="E17" s="34">
        <v>470</v>
      </c>
      <c r="F17" s="39"/>
    </row>
    <row r="18" spans="1:6" ht="12">
      <c r="A18" s="39">
        <v>17</v>
      </c>
      <c r="B18" s="44">
        <v>44.5</v>
      </c>
      <c r="C18" s="45">
        <v>4.5</v>
      </c>
      <c r="D18" s="46" t="s">
        <v>5</v>
      </c>
      <c r="E18" s="34">
        <v>750</v>
      </c>
      <c r="F18" s="39"/>
    </row>
    <row r="19" spans="1:6" ht="12">
      <c r="A19" s="39">
        <v>18</v>
      </c>
      <c r="B19" s="44">
        <v>48.3</v>
      </c>
      <c r="C19" s="45">
        <v>6.3</v>
      </c>
      <c r="D19" s="46" t="s">
        <v>11</v>
      </c>
      <c r="E19" s="34">
        <v>730</v>
      </c>
      <c r="F19" s="39"/>
    </row>
    <row r="20" spans="1:6" ht="12">
      <c r="A20" s="39">
        <v>19</v>
      </c>
      <c r="B20" s="44">
        <v>48.3</v>
      </c>
      <c r="C20" s="45">
        <v>8.8</v>
      </c>
      <c r="D20" s="46" t="s">
        <v>20</v>
      </c>
      <c r="E20" s="34">
        <v>1970</v>
      </c>
      <c r="F20" s="39"/>
    </row>
    <row r="21" spans="1:6" ht="12">
      <c r="A21" s="39">
        <v>20</v>
      </c>
      <c r="B21" s="44">
        <v>48.3</v>
      </c>
      <c r="C21" s="45">
        <v>8.8</v>
      </c>
      <c r="D21" s="46" t="s">
        <v>20</v>
      </c>
      <c r="E21" s="34">
        <v>310</v>
      </c>
      <c r="F21" s="39"/>
    </row>
    <row r="22" spans="1:6" ht="12">
      <c r="A22" s="39">
        <v>21</v>
      </c>
      <c r="B22" s="44">
        <v>48.3</v>
      </c>
      <c r="C22" s="45">
        <v>8.8</v>
      </c>
      <c r="D22" s="46" t="s">
        <v>20</v>
      </c>
      <c r="E22" s="34">
        <v>300</v>
      </c>
      <c r="F22" s="39"/>
    </row>
    <row r="23" spans="1:6" ht="12">
      <c r="A23" s="39">
        <v>22</v>
      </c>
      <c r="B23" s="44">
        <v>51</v>
      </c>
      <c r="C23" s="45">
        <v>8</v>
      </c>
      <c r="D23" s="46" t="s">
        <v>11</v>
      </c>
      <c r="E23" s="34">
        <v>1892</v>
      </c>
      <c r="F23" s="39"/>
    </row>
    <row r="24" spans="1:6" ht="12">
      <c r="A24" s="39">
        <v>23</v>
      </c>
      <c r="B24" s="44">
        <v>51</v>
      </c>
      <c r="C24" s="45">
        <v>8</v>
      </c>
      <c r="D24" s="46" t="s">
        <v>11</v>
      </c>
      <c r="E24" s="34">
        <v>1475</v>
      </c>
      <c r="F24" s="39"/>
    </row>
    <row r="25" spans="1:6" ht="12">
      <c r="A25" s="39">
        <v>24</v>
      </c>
      <c r="B25" s="44">
        <v>51</v>
      </c>
      <c r="C25" s="45">
        <v>8</v>
      </c>
      <c r="D25" s="46" t="s">
        <v>11</v>
      </c>
      <c r="E25" s="34">
        <v>1905</v>
      </c>
      <c r="F25" s="39"/>
    </row>
    <row r="26" spans="1:6" ht="12">
      <c r="A26" s="39">
        <v>25</v>
      </c>
      <c r="B26" s="44">
        <v>51</v>
      </c>
      <c r="C26" s="45">
        <v>4</v>
      </c>
      <c r="D26" s="46" t="s">
        <v>11</v>
      </c>
      <c r="E26" s="34">
        <v>780</v>
      </c>
      <c r="F26" s="39"/>
    </row>
    <row r="27" spans="1:6" ht="12">
      <c r="A27" s="39">
        <v>26</v>
      </c>
      <c r="B27" s="44">
        <v>51</v>
      </c>
      <c r="C27" s="45">
        <v>7.1</v>
      </c>
      <c r="D27" s="46" t="s">
        <v>11</v>
      </c>
      <c r="E27" s="34">
        <v>1732</v>
      </c>
      <c r="F27" s="39"/>
    </row>
    <row r="28" spans="1:6" ht="12">
      <c r="A28" s="39">
        <v>27</v>
      </c>
      <c r="B28" s="44">
        <v>51</v>
      </c>
      <c r="C28" s="45">
        <v>7.1</v>
      </c>
      <c r="D28" s="46" t="s">
        <v>11</v>
      </c>
      <c r="E28" s="34">
        <v>1725</v>
      </c>
      <c r="F28" s="39"/>
    </row>
    <row r="29" spans="1:6" ht="12">
      <c r="A29" s="39">
        <v>28</v>
      </c>
      <c r="B29" s="42">
        <v>51</v>
      </c>
      <c r="C29" s="43">
        <v>6.3</v>
      </c>
      <c r="D29" s="46" t="s">
        <v>11</v>
      </c>
      <c r="E29" s="34">
        <v>1000</v>
      </c>
      <c r="F29" s="39"/>
    </row>
    <row r="30" spans="1:6" ht="12">
      <c r="A30" s="39">
        <v>29</v>
      </c>
      <c r="B30" s="42">
        <v>51</v>
      </c>
      <c r="C30" s="43">
        <v>6.3</v>
      </c>
      <c r="D30" s="46" t="s">
        <v>11</v>
      </c>
      <c r="E30" s="34">
        <v>1877</v>
      </c>
      <c r="F30" s="39"/>
    </row>
    <row r="31" spans="1:6" ht="12">
      <c r="A31" s="39">
        <v>30</v>
      </c>
      <c r="B31" s="44">
        <v>51</v>
      </c>
      <c r="C31" s="45">
        <v>7.1</v>
      </c>
      <c r="D31" s="46" t="s">
        <v>11</v>
      </c>
      <c r="E31" s="34">
        <v>1621</v>
      </c>
      <c r="F31" s="39"/>
    </row>
    <row r="32" spans="1:6" ht="12">
      <c r="A32" s="39">
        <v>31</v>
      </c>
      <c r="B32" s="44">
        <v>57</v>
      </c>
      <c r="C32" s="45">
        <v>3.2</v>
      </c>
      <c r="D32" s="46" t="s">
        <v>40</v>
      </c>
      <c r="E32" s="34">
        <v>1950</v>
      </c>
      <c r="F32" s="39"/>
    </row>
    <row r="33" spans="1:6" ht="12">
      <c r="A33" s="39">
        <v>32</v>
      </c>
      <c r="B33" s="44">
        <v>57</v>
      </c>
      <c r="C33" s="45">
        <v>7.1</v>
      </c>
      <c r="D33" s="46" t="s">
        <v>8</v>
      </c>
      <c r="E33" s="34">
        <v>640</v>
      </c>
      <c r="F33" s="39"/>
    </row>
    <row r="34" spans="1:6" ht="12">
      <c r="A34" s="39">
        <v>33</v>
      </c>
      <c r="B34" s="44">
        <v>63.5</v>
      </c>
      <c r="C34" s="45">
        <v>5.6</v>
      </c>
      <c r="D34" s="46" t="s">
        <v>33</v>
      </c>
      <c r="E34" s="34">
        <v>480</v>
      </c>
      <c r="F34" s="39"/>
    </row>
    <row r="35" spans="1:6" ht="12">
      <c r="A35" s="39">
        <v>34</v>
      </c>
      <c r="B35" s="44">
        <v>70</v>
      </c>
      <c r="C35" s="45">
        <v>6.3</v>
      </c>
      <c r="D35" s="46" t="s">
        <v>8</v>
      </c>
      <c r="E35" s="34">
        <v>450</v>
      </c>
      <c r="F35" s="39"/>
    </row>
    <row r="36" spans="1:6" ht="12">
      <c r="A36" s="39">
        <v>35</v>
      </c>
      <c r="B36" s="42">
        <v>82.5</v>
      </c>
      <c r="C36" s="43">
        <v>3.2</v>
      </c>
      <c r="D36" s="46" t="s">
        <v>8</v>
      </c>
      <c r="E36" s="34">
        <v>1190</v>
      </c>
      <c r="F36" s="39"/>
    </row>
    <row r="37" spans="1:6" ht="12">
      <c r="A37" s="39">
        <v>36</v>
      </c>
      <c r="B37" s="44">
        <v>101.6</v>
      </c>
      <c r="C37" s="45">
        <v>3.6</v>
      </c>
      <c r="D37" s="46" t="s">
        <v>8</v>
      </c>
      <c r="E37" s="34">
        <v>2620</v>
      </c>
      <c r="F37" s="39"/>
    </row>
    <row r="38" spans="1:6" ht="12">
      <c r="A38" s="39">
        <v>37</v>
      </c>
      <c r="B38" s="44">
        <v>101.6</v>
      </c>
      <c r="C38" s="45">
        <v>5</v>
      </c>
      <c r="D38" s="46" t="s">
        <v>20</v>
      </c>
      <c r="E38" s="34">
        <v>924</v>
      </c>
      <c r="F38" s="39"/>
    </row>
    <row r="39" spans="1:6" ht="12">
      <c r="A39" s="39">
        <v>38</v>
      </c>
      <c r="B39" s="44">
        <v>114.3</v>
      </c>
      <c r="C39" s="45">
        <v>3.6</v>
      </c>
      <c r="D39" s="46" t="s">
        <v>8</v>
      </c>
      <c r="E39" s="34">
        <v>940</v>
      </c>
      <c r="F39" s="39"/>
    </row>
    <row r="40" spans="1:6" ht="12">
      <c r="A40" s="39">
        <v>39</v>
      </c>
      <c r="B40" s="44">
        <v>114.3</v>
      </c>
      <c r="C40" s="45">
        <v>3.6</v>
      </c>
      <c r="D40" s="46" t="s">
        <v>8</v>
      </c>
      <c r="E40" s="34">
        <v>710</v>
      </c>
      <c r="F40" s="39"/>
    </row>
    <row r="41" spans="1:6" ht="12">
      <c r="A41" s="39">
        <v>40</v>
      </c>
      <c r="B41" s="44">
        <v>121</v>
      </c>
      <c r="C41" s="45">
        <v>5.6</v>
      </c>
      <c r="D41" s="46" t="s">
        <v>16</v>
      </c>
      <c r="E41" s="34">
        <v>1067</v>
      </c>
      <c r="F41" s="39"/>
    </row>
    <row r="42" spans="1:6" ht="12">
      <c r="A42" s="39">
        <v>41</v>
      </c>
      <c r="B42" s="44">
        <v>121</v>
      </c>
      <c r="C42" s="45">
        <v>5.6</v>
      </c>
      <c r="D42" s="46" t="s">
        <v>16</v>
      </c>
      <c r="E42" s="34">
        <v>871</v>
      </c>
      <c r="F42" s="39"/>
    </row>
    <row r="43" ht="12.75">
      <c r="E43" s="3">
        <f>SUM(E2:E42)</f>
        <v>49606</v>
      </c>
    </row>
  </sheetData>
  <sheetProtection selectLockedCells="1" selectUnlockedCells="1"/>
  <autoFilter ref="A1:F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.421875" style="0" customWidth="1"/>
    <col min="2" max="2" width="9.7109375" style="0" customWidth="1"/>
    <col min="3" max="3" width="10.140625" style="0" customWidth="1"/>
    <col min="5" max="5" width="12.8515625" style="0" customWidth="1"/>
    <col min="6" max="6" width="11.00390625" style="0" customWidth="1"/>
    <col min="8" max="8" width="17.421875" style="0" customWidth="1"/>
  </cols>
  <sheetData>
    <row r="1" spans="1:6" ht="12">
      <c r="A1" s="39" t="s">
        <v>46</v>
      </c>
      <c r="B1" s="40" t="s">
        <v>0</v>
      </c>
      <c r="C1" s="40" t="s">
        <v>47</v>
      </c>
      <c r="D1" s="40" t="s">
        <v>1</v>
      </c>
      <c r="E1" s="40" t="s">
        <v>48</v>
      </c>
      <c r="F1" s="41" t="s">
        <v>4</v>
      </c>
    </row>
    <row r="2" spans="1:6" ht="12">
      <c r="A2" s="39">
        <v>1</v>
      </c>
      <c r="B2" s="44">
        <v>26.9</v>
      </c>
      <c r="C2" s="45">
        <v>2.3</v>
      </c>
      <c r="D2" s="46" t="s">
        <v>10</v>
      </c>
      <c r="E2" s="34">
        <v>260</v>
      </c>
      <c r="F2" s="39"/>
    </row>
    <row r="3" spans="1:6" ht="12">
      <c r="A3" s="39">
        <v>2</v>
      </c>
      <c r="B3" s="44">
        <v>26.9</v>
      </c>
      <c r="C3" s="45">
        <v>2.3</v>
      </c>
      <c r="D3" s="46" t="s">
        <v>10</v>
      </c>
      <c r="E3" s="34">
        <v>820</v>
      </c>
      <c r="F3" s="39"/>
    </row>
    <row r="4" spans="1:6" ht="12">
      <c r="A4" s="39">
        <v>3</v>
      </c>
      <c r="B4" s="44">
        <v>38</v>
      </c>
      <c r="C4" s="45">
        <v>3.2</v>
      </c>
      <c r="D4" s="46" t="s">
        <v>13</v>
      </c>
      <c r="E4" s="34">
        <v>1982</v>
      </c>
      <c r="F4" s="37"/>
    </row>
    <row r="5" spans="1:6" ht="12">
      <c r="A5" s="39">
        <v>4</v>
      </c>
      <c r="B5" s="44">
        <v>48.3</v>
      </c>
      <c r="C5" s="45">
        <v>6.3</v>
      </c>
      <c r="D5" s="46" t="s">
        <v>11</v>
      </c>
      <c r="E5" s="34">
        <v>730</v>
      </c>
      <c r="F5" s="39"/>
    </row>
    <row r="6" spans="1:6" ht="12">
      <c r="A6" s="39">
        <v>5</v>
      </c>
      <c r="B6" s="42">
        <v>51</v>
      </c>
      <c r="C6" s="43">
        <v>6.3</v>
      </c>
      <c r="D6" s="46" t="s">
        <v>11</v>
      </c>
      <c r="E6" s="34">
        <v>1000</v>
      </c>
      <c r="F6" s="39"/>
    </row>
    <row r="7" spans="1:6" ht="12">
      <c r="A7" s="39">
        <v>6</v>
      </c>
      <c r="B7" s="42">
        <v>51</v>
      </c>
      <c r="C7" s="43">
        <v>6.3</v>
      </c>
      <c r="D7" s="46" t="s">
        <v>11</v>
      </c>
      <c r="E7" s="34">
        <v>1877</v>
      </c>
      <c r="F7" s="39"/>
    </row>
    <row r="8" spans="1:6" ht="12">
      <c r="A8" s="39">
        <v>7</v>
      </c>
      <c r="B8" s="44">
        <v>51</v>
      </c>
      <c r="C8" s="45">
        <v>7.1</v>
      </c>
      <c r="D8" s="46" t="s">
        <v>11</v>
      </c>
      <c r="E8" s="34">
        <v>1732</v>
      </c>
      <c r="F8" s="39"/>
    </row>
    <row r="9" spans="1:6" ht="12">
      <c r="A9" s="39">
        <v>8</v>
      </c>
      <c r="B9" s="44">
        <v>51</v>
      </c>
      <c r="C9" s="45">
        <v>7.1</v>
      </c>
      <c r="D9" s="46" t="s">
        <v>11</v>
      </c>
      <c r="E9" s="34">
        <v>1725</v>
      </c>
      <c r="F9" s="39"/>
    </row>
    <row r="10" spans="1:6" ht="12">
      <c r="A10" s="39">
        <v>9</v>
      </c>
      <c r="B10" s="44">
        <v>51</v>
      </c>
      <c r="C10" s="45">
        <v>4</v>
      </c>
      <c r="D10" s="46" t="s">
        <v>11</v>
      </c>
      <c r="E10" s="34">
        <v>780</v>
      </c>
      <c r="F10" s="39"/>
    </row>
    <row r="11" spans="1:6" ht="12">
      <c r="A11" s="39">
        <v>10</v>
      </c>
      <c r="B11" s="44">
        <v>51</v>
      </c>
      <c r="C11" s="45">
        <v>8</v>
      </c>
      <c r="D11" s="46" t="s">
        <v>11</v>
      </c>
      <c r="E11" s="34">
        <v>1892</v>
      </c>
      <c r="F11" s="39"/>
    </row>
    <row r="12" spans="1:6" ht="12">
      <c r="A12" s="39">
        <v>11</v>
      </c>
      <c r="B12" s="44">
        <v>51</v>
      </c>
      <c r="C12" s="45">
        <v>8</v>
      </c>
      <c r="D12" s="46" t="s">
        <v>11</v>
      </c>
      <c r="E12" s="34">
        <v>1475</v>
      </c>
      <c r="F12" s="39"/>
    </row>
    <row r="13" spans="1:6" ht="12">
      <c r="A13" s="39">
        <v>12</v>
      </c>
      <c r="B13" s="44">
        <v>51</v>
      </c>
      <c r="C13" s="45">
        <v>8</v>
      </c>
      <c r="D13" s="46" t="s">
        <v>11</v>
      </c>
      <c r="E13" s="34">
        <v>1905</v>
      </c>
      <c r="F13" s="39"/>
    </row>
    <row r="14" spans="1:6" ht="12">
      <c r="A14" s="39">
        <v>13</v>
      </c>
      <c r="B14" s="44">
        <v>57</v>
      </c>
      <c r="C14" s="45">
        <v>3.2</v>
      </c>
      <c r="D14" s="46" t="s">
        <v>40</v>
      </c>
      <c r="E14" s="34">
        <v>1950</v>
      </c>
      <c r="F14" s="39"/>
    </row>
    <row r="15" spans="1:6" ht="12">
      <c r="A15" s="39">
        <v>14</v>
      </c>
      <c r="B15" s="44">
        <v>63.5</v>
      </c>
      <c r="C15" s="45">
        <v>5.6</v>
      </c>
      <c r="D15" s="46" t="s">
        <v>33</v>
      </c>
      <c r="E15" s="34">
        <v>480</v>
      </c>
      <c r="F15" s="39"/>
    </row>
    <row r="16" spans="1:6" ht="12">
      <c r="A16" s="39">
        <v>15</v>
      </c>
      <c r="B16" s="44">
        <v>101.6</v>
      </c>
      <c r="C16" s="45">
        <v>3.6</v>
      </c>
      <c r="D16" s="46" t="s">
        <v>8</v>
      </c>
      <c r="E16" s="34">
        <v>2680</v>
      </c>
      <c r="F16" s="39"/>
    </row>
    <row r="17" spans="1:6" ht="12">
      <c r="A17" s="39">
        <v>16</v>
      </c>
      <c r="B17" s="44">
        <v>114.3</v>
      </c>
      <c r="C17" s="45">
        <v>3.6</v>
      </c>
      <c r="D17" s="46" t="s">
        <v>8</v>
      </c>
      <c r="E17" s="34">
        <v>940</v>
      </c>
      <c r="F17" s="39"/>
    </row>
    <row r="18" spans="1:6" ht="12">
      <c r="A18" s="39">
        <v>17</v>
      </c>
      <c r="B18" s="44">
        <v>121</v>
      </c>
      <c r="C18" s="45">
        <v>5.6</v>
      </c>
      <c r="D18" s="46" t="s">
        <v>16</v>
      </c>
      <c r="E18" s="34">
        <v>1067</v>
      </c>
      <c r="F18" s="39"/>
    </row>
    <row r="19" spans="1:6" ht="12">
      <c r="A19" s="39">
        <v>18</v>
      </c>
      <c r="B19" s="44">
        <v>121</v>
      </c>
      <c r="C19" s="45">
        <v>5.6</v>
      </c>
      <c r="D19" s="46" t="s">
        <v>16</v>
      </c>
      <c r="E19" s="34">
        <v>871</v>
      </c>
      <c r="F19" s="39"/>
    </row>
    <row r="20" ht="12.75">
      <c r="E20" s="3">
        <f>SUM(E2:E19)</f>
        <v>24166</v>
      </c>
    </row>
    <row r="23" ht="12.75">
      <c r="H23" s="2"/>
    </row>
  </sheetData>
  <sheetProtection selectLockedCells="1" selectUnlockedCells="1"/>
  <autoFilter ref="A1:F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2019-10-16T12:51:14Z</cp:lastPrinted>
  <dcterms:created xsi:type="dcterms:W3CDTF">2019-10-15T09:49:44Z</dcterms:created>
  <dcterms:modified xsi:type="dcterms:W3CDTF">2019-11-07T12:53:26Z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cebd8347-aae0-4fcf-a37b-15e6cf32b814</vt:lpwstr>
  </property>
</Properties>
</file>